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CAVESA\Transparencia\2018_Contratos Trimestrales_Cartagena AV\"/>
    </mc:Choice>
  </mc:AlternateContent>
  <xr:revisionPtr revIDLastSave="0" documentId="13_ncr:1_{ECE947B4-00A8-4AB5-9DA3-FA32DF2BE6BC}" xr6:coauthVersionLast="43" xr6:coauthVersionMax="43" xr10:uidLastSave="{00000000-0000-0000-0000-000000000000}"/>
  <bookViews>
    <workbookView xWindow="-120" yWindow="-120" windowWidth="29040" windowHeight="16440" activeTab="3" xr2:uid="{723F20A0-A52C-43CF-9A57-8658E6187487}"/>
  </bookViews>
  <sheets>
    <sheet name="2018_1T" sheetId="1" r:id="rId1"/>
    <sheet name="2018_2T" sheetId="2" r:id="rId2"/>
    <sheet name="2018_3T" sheetId="5" r:id="rId3"/>
    <sheet name="2018_4T" sheetId="4" r:id="rId4"/>
  </sheets>
  <definedNames>
    <definedName name="_xlnm._FilterDatabase" localSheetId="0" hidden="1">'2018_1T'!$C$5:$AA$7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5" l="1"/>
  <c r="G12" i="5"/>
  <c r="G14" i="5"/>
  <c r="G11" i="5"/>
  <c r="AE7" i="5"/>
  <c r="AF7" i="5"/>
  <c r="AD7" i="5"/>
  <c r="H11" i="5" s="1"/>
  <c r="AA7" i="5"/>
  <c r="I7" i="5"/>
  <c r="I8" i="1"/>
  <c r="AF6" i="5"/>
  <c r="AE6" i="5"/>
  <c r="R6" i="5"/>
  <c r="Q6" i="5"/>
  <c r="I6" i="5"/>
  <c r="H6" i="5"/>
  <c r="J6" i="5" l="1"/>
  <c r="K6" i="5" s="1"/>
  <c r="AD6" i="5"/>
  <c r="H13" i="5"/>
  <c r="G15" i="5"/>
  <c r="H12" i="5"/>
  <c r="H15" i="5" s="1"/>
  <c r="I15" i="5" l="1"/>
  <c r="I14" i="5"/>
  <c r="I11" i="5"/>
  <c r="I12" i="5"/>
  <c r="I13" i="5"/>
  <c r="AD6" i="1"/>
  <c r="H7" i="1" l="1"/>
  <c r="J7" i="1" l="1"/>
  <c r="I7" i="1"/>
  <c r="AD7" i="1" s="1"/>
  <c r="AF7" i="1"/>
  <c r="H6" i="1"/>
  <c r="I6" i="1" s="1"/>
  <c r="J6" i="1" s="1"/>
  <c r="Q6" i="1"/>
  <c r="R6" i="1"/>
  <c r="AF6" i="1" l="1"/>
  <c r="G14" i="1" s="1"/>
  <c r="K6" i="1"/>
  <c r="AF8" i="1" l="1"/>
  <c r="H14" i="1" s="1"/>
  <c r="AE7" i="1"/>
  <c r="R7" i="1" l="1"/>
  <c r="Q7" i="1"/>
  <c r="G13" i="1" l="1"/>
  <c r="AE8" i="1"/>
  <c r="H13" i="1" s="1"/>
  <c r="G12" i="1" l="1"/>
  <c r="G16" i="1" s="1"/>
  <c r="AA6" i="1" l="1"/>
  <c r="AD8" i="1"/>
  <c r="H12" i="1" s="1"/>
  <c r="K7" i="1"/>
  <c r="AA7" i="1"/>
  <c r="H16" i="1" l="1"/>
  <c r="I12" i="1" s="1"/>
  <c r="AA8" i="1"/>
  <c r="I15" i="1" l="1"/>
  <c r="I16" i="1"/>
  <c r="I14" i="1"/>
  <c r="I13" i="1"/>
  <c r="AA6" i="5"/>
</calcChain>
</file>

<file path=xl/sharedStrings.xml><?xml version="1.0" encoding="utf-8"?>
<sst xmlns="http://schemas.openxmlformats.org/spreadsheetml/2006/main" count="140" uniqueCount="56">
  <si>
    <t>OBJETO</t>
  </si>
  <si>
    <t>TIPO</t>
  </si>
  <si>
    <t>IMPORTE DE LICITACIÓN</t>
  </si>
  <si>
    <t>PROCEDIMIENTO</t>
  </si>
  <si>
    <t>INSTRUMENTOS DE PUBLICACIÓN</t>
  </si>
  <si>
    <t>NÚMERO DE LICITADORES</t>
  </si>
  <si>
    <t>ADJUDICATARIO</t>
  </si>
  <si>
    <t>FECHA DE FORMALIZACIÓN</t>
  </si>
  <si>
    <t>FECHA DE INICIO DE LA EJECUCIÓN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</si>
  <si>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</si>
  <si>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</si>
  <si>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</si>
  <si>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</si>
  <si>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</si>
  <si>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</si>
  <si>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</si>
  <si>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SERVICIOS</t>
  </si>
  <si>
    <t>Web/Ley de transparencia</t>
  </si>
  <si>
    <t>DURACIÓN MESES</t>
  </si>
  <si>
    <t>NO</t>
  </si>
  <si>
    <t>TOTAL</t>
  </si>
  <si>
    <t>*</t>
  </si>
  <si>
    <t xml:space="preserve">Nexo Consulting Jurídico, SLP  </t>
  </si>
  <si>
    <t>Diseño página Web</t>
  </si>
  <si>
    <t>Pantumaka Comunicación, S.L.</t>
  </si>
  <si>
    <t xml:space="preserve">CPV </t>
  </si>
  <si>
    <t xml:space="preserve">CPV (TEXTO) </t>
  </si>
  <si>
    <t>IMPORTE DE ADJUDICACIÓN (IVA INCLUIDO)</t>
  </si>
  <si>
    <t>IMPORTE DE ADJUDICACIÓN (BASE IMPONIBLE)</t>
  </si>
  <si>
    <t xml:space="preserve">IVA DEL IMPORTE DE ADJUDICACIÓN </t>
  </si>
  <si>
    <t>Servicios de desarrollo de software de edición de páginas web</t>
  </si>
  <si>
    <t>Servicios de asesoría jurídica</t>
  </si>
  <si>
    <t>Servicios de desarrollo de software de seguridad</t>
  </si>
  <si>
    <t>Exp.</t>
  </si>
  <si>
    <t>FECHA DE FORMALIZACIÓN (AÑO)</t>
  </si>
  <si>
    <t>FECHA DE FORMALIZACIÓN (TRIMESTRE)</t>
  </si>
  <si>
    <t>Procedimiento Abierto</t>
  </si>
  <si>
    <t>Resto de contratos</t>
  </si>
  <si>
    <t xml:space="preserve"> Alcaide Márquez, Maripaz</t>
  </si>
  <si>
    <t>Manual de cumplimiento</t>
  </si>
  <si>
    <t>Procedimiento con negociación</t>
  </si>
  <si>
    <t>Análisis de Web comprometido, Protocolo de Seguridad y Securización Web</t>
  </si>
  <si>
    <t>CONTRATOS CARTAGENA ALTA VELOCIDAD, S.A.</t>
  </si>
  <si>
    <t>Adjudicación Directa</t>
  </si>
  <si>
    <t>Estado</t>
  </si>
  <si>
    <t>Cerrado</t>
  </si>
  <si>
    <t>Nº de contratos</t>
  </si>
  <si>
    <t>IVA incluido</t>
  </si>
  <si>
    <t>Procedimientos</t>
  </si>
  <si>
    <t>% sobre el total</t>
  </si>
  <si>
    <t>EJERCICIO 2018</t>
  </si>
  <si>
    <t>1 TRIMESTRE</t>
  </si>
  <si>
    <t>2 TRIMESTRE</t>
  </si>
  <si>
    <t xml:space="preserve">No se han realizado contratos en el periodo </t>
  </si>
  <si>
    <t>4 TRIMESTRE</t>
  </si>
  <si>
    <t>3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</si>
</sst>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\T0"/>
    <numFmt numFmtId="166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11"/>
      <color theme="1"/>
      <name val="Interstate-Light"/>
    </font>
    <font>
      <b/>
      <sz val="20"/>
      <color theme="1"/>
      <name val="Interstate-Light"/>
    </font>
    <font>
      <sz val="18"/>
      <color theme="1"/>
      <name val="Interstate-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2" fillId="0" borderId="0" xfId="1" applyFont="1"/>
    <xf numFmtId="14" fontId="2" fillId="0" borderId="0" xfId="0" applyNumberFormat="1" applyFont="1"/>
    <xf numFmtId="44" fontId="2" fillId="0" borderId="1" xfId="0" applyNumberFormat="1" applyFont="1" applyBorder="1"/>
    <xf numFmtId="4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64" fontId="2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4" fontId="2" fillId="0" borderId="0" xfId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0" fontId="2" fillId="0" borderId="1" xfId="2" applyNumberFormat="1" applyFont="1" applyBorder="1"/>
    <xf numFmtId="0" fontId="3" fillId="0" borderId="1" xfId="0" applyFont="1" applyBorder="1" applyAlignment="1">
      <alignment horizontal="right"/>
    </xf>
    <xf numFmtId="44" fontId="3" fillId="0" borderId="1" xfId="1" applyFont="1" applyBorder="1"/>
    <xf numFmtId="10" fontId="3" fillId="0" borderId="1" xfId="2" applyNumberFormat="1" applyFont="1" applyBorder="1"/>
    <xf numFmtId="0" fontId="5" fillId="0" borderId="0" xfId="0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 por procedimiento</a:t>
            </a:r>
          </a:p>
        </c:rich>
      </c:tx>
      <c:layout>
        <c:manualLayout>
          <c:xMode val="edge"/>
          <c:yMode val="edge"/>
          <c:x val="0.17586654768911802"/>
          <c:y val="1.6646459863893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E6-4D64-A804-9E295038FC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725-4EAF-8AC4-DD3B0AB674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25-4EAF-8AC4-DD3B0AB674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5E7-4E67-8100-481C07D164FB}"/>
              </c:ext>
            </c:extLst>
          </c:dPt>
          <c:dLbls>
            <c:dLbl>
              <c:idx val="0"/>
              <c:layout>
                <c:manualLayout>
                  <c:x val="9.4994284020248121E-2"/>
                  <c:y val="2.844640483831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6-4D64-A804-9E295038FCE1}"/>
                </c:ext>
              </c:extLst>
            </c:dLbl>
            <c:dLbl>
              <c:idx val="1"/>
              <c:layout>
                <c:manualLayout>
                  <c:x val="-7.4640063293465744E-2"/>
                  <c:y val="0.252487197538739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5-4EAF-8AC4-DD3B0AB6744B}"/>
                </c:ext>
              </c:extLst>
            </c:dLbl>
            <c:dLbl>
              <c:idx val="2"/>
              <c:layout>
                <c:manualLayout>
                  <c:x val="-3.1700908934734283E-2"/>
                  <c:y val="0.120189522241254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5-4EAF-8AC4-DD3B0AB6744B}"/>
                </c:ext>
              </c:extLst>
            </c:dLbl>
            <c:dLbl>
              <c:idx val="3"/>
              <c:layout>
                <c:manualLayout>
                  <c:x val="0.32064055345858816"/>
                  <c:y val="0.17795667889895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E7-4E67-8100-481C07D164F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'2018_1T'!$F$12:$F$15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'2018_1T'!$H$12:$H$15</c:f>
              <c:numCache>
                <c:formatCode>_("€"* #,##0.00_);_("€"* \(#,##0.00\);_("€"* "-"??_);_(@_)</c:formatCode>
                <c:ptCount val="4"/>
                <c:pt idx="0">
                  <c:v>9899.465000000002</c:v>
                </c:pt>
                <c:pt idx="1">
                  <c:v>0</c:v>
                </c:pt>
                <c:pt idx="2">
                  <c:v>2783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5-4EAF-8AC4-DD3B0AB6744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 por procedimiento</a:t>
            </a:r>
          </a:p>
        </c:rich>
      </c:tx>
      <c:layout>
        <c:manualLayout>
          <c:xMode val="edge"/>
          <c:yMode val="edge"/>
          <c:x val="0.17586654768911802"/>
          <c:y val="1.6646459863893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B4-4EC9-833C-3430B98524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B4-4EC9-833C-3430B98524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B4-4EC9-833C-3430B98524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B4-4EC9-833C-3430B98524BF}"/>
              </c:ext>
            </c:extLst>
          </c:dPt>
          <c:dLbls>
            <c:dLbl>
              <c:idx val="1"/>
              <c:layout>
                <c:manualLayout>
                  <c:x val="0.26196075705383987"/>
                  <c:y val="0.11024612020806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B4-4EC9-833C-3430B98524BF}"/>
                </c:ext>
              </c:extLst>
            </c:dLbl>
            <c:dLbl>
              <c:idx val="2"/>
              <c:layout>
                <c:manualLayout>
                  <c:x val="-0.21281920122342365"/>
                  <c:y val="0.21976742288722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B4-4EC9-833C-3430B98524BF}"/>
                </c:ext>
              </c:extLst>
            </c:dLbl>
            <c:dLbl>
              <c:idx val="3"/>
              <c:layout>
                <c:manualLayout>
                  <c:x val="-3.1700908934734283E-2"/>
                  <c:y val="0.120189522241254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B4-4EC9-833C-3430B98524B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'2018_3T'!$F$11:$F$14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'2018_3T'!$H$11:$H$14</c:f>
              <c:numCache>
                <c:formatCode>_("€"* #,##0.00_);_("€"* \(#,##0.00\);_("€"* "-"??_);_(@_)</c:formatCode>
                <c:ptCount val="4"/>
                <c:pt idx="0">
                  <c:v>2541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B4-4EC9-833C-3430B98524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464343</xdr:colOff>
      <xdr:row>9</xdr:row>
      <xdr:rowOff>83344</xdr:rowOff>
    </xdr:from>
    <xdr:to>
      <xdr:col>4</xdr:col>
      <xdr:colOff>3786188</xdr:colOff>
      <xdr:row>35</xdr:row>
      <xdr:rowOff>35718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C987E2-0DB4-4ACD-BF05-AB680A067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464343</xdr:colOff>
      <xdr:row>8</xdr:row>
      <xdr:rowOff>83344</xdr:rowOff>
    </xdr:from>
    <xdr:to>
      <xdr:col>4</xdr:col>
      <xdr:colOff>3786188</xdr:colOff>
      <xdr:row>34</xdr:row>
      <xdr:rowOff>35718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EE34FE-5C58-4CAB-BAE0-E91D9B7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7942-04C1-4B1D-AC64-81E0FF543EB9}">
  <sheetPr>
    <pageSetUpPr fitToPage="1"/>
  </sheetPr>
  <dimension ref="B2:AF54"/>
  <sheetViews>
    <sheetView zoomScale="80" zoomScaleNormal="80" workbookViewId="0">
      <pane ySplit="5" topLeftCell="A6" activePane="bottomLeft" state="frozen"/>
      <selection pane="bottomLeft" activeCell="AD1" sqref="AD1:AF1048576"/>
    </sheetView>
  </sheetViews>
  <sheetFormatPr baseColWidth="10" defaultColWidth="19.7109375" defaultRowHeight="14.25" x14ac:dyDescent="0.2"/>
  <cols>
    <col min="1" max="2" width="19.7109375" style="1"/>
    <col min="3" max="3" width="12.140625" style="1" bestFit="1" customWidth="1"/>
    <col min="4" max="4" width="17.5703125" style="1" customWidth="1"/>
    <col min="5" max="5" width="63" style="1" customWidth="1"/>
    <col min="6" max="6" width="75.7109375" style="1" bestFit="1" customWidth="1"/>
    <col min="7" max="7" width="19.7109375" style="9"/>
    <col min="8" max="8" width="19.7109375" style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9"/>
    <col min="15" max="15" width="49.42578125" style="9" bestFit="1" customWidth="1"/>
    <col min="16" max="16" width="26.42578125" style="1" bestFit="1" customWidth="1"/>
    <col min="17" max="17" width="24.85546875" style="14" bestFit="1" customWidth="1"/>
    <col min="18" max="18" width="24.85546875" style="1" bestFit="1" customWidth="1"/>
    <col min="19" max="19" width="21.7109375" style="9" bestFit="1" customWidth="1"/>
    <col min="20" max="20" width="19.28515625" style="11" bestFit="1" customWidth="1"/>
    <col min="21" max="21" width="24.140625" style="9" bestFit="1" customWidth="1"/>
    <col min="22" max="22" width="16.42578125" style="9" customWidth="1"/>
    <col min="23" max="23" width="24.42578125" style="9" bestFit="1" customWidth="1"/>
    <col min="24" max="24" width="28.5703125" style="9" customWidth="1"/>
    <col min="25" max="25" width="24.140625" style="9" bestFit="1" customWidth="1"/>
    <col min="26" max="26" width="30.85546875" style="9" customWidth="1"/>
    <col min="27" max="27" width="18" style="11" bestFit="1" customWidth="1"/>
    <col min="28" max="29" width="19.7109375" style="1"/>
    <col min="30" max="30" width="21.28515625" style="1" hidden="1" customWidth="1"/>
    <col min="31" max="31" width="23.28515625" style="1" hidden="1" customWidth="1"/>
    <col min="32" max="32" width="32" style="1" hidden="1" customWidth="1"/>
    <col min="33" max="16384" width="19.7109375" style="1"/>
  </cols>
  <sheetData>
    <row r="2" spans="2:32" ht="24.75" x14ac:dyDescent="0.3">
      <c r="B2" s="21" t="s">
        <v>50</v>
      </c>
      <c r="E2" s="21" t="s">
        <v>42</v>
      </c>
      <c r="F2" s="13"/>
      <c r="G2" s="13" t="s">
        <v>51</v>
      </c>
      <c r="H2" s="13"/>
      <c r="I2" s="13"/>
      <c r="J2" s="13"/>
      <c r="K2" s="13"/>
      <c r="L2" s="13"/>
    </row>
    <row r="3" spans="2:32" ht="14.25" customHeight="1" x14ac:dyDescent="0.3">
      <c r="E3" s="13"/>
      <c r="F3" s="13"/>
      <c r="G3" s="13"/>
      <c r="H3" s="13"/>
      <c r="I3" s="13"/>
      <c r="J3" s="13"/>
      <c r="K3" s="13"/>
      <c r="L3" s="13"/>
    </row>
    <row r="4" spans="2:32" x14ac:dyDescent="0.2">
      <c r="AD4" s="2" t="s">
        <v>43</v>
      </c>
      <c r="AE4" s="2" t="s">
        <v>36</v>
      </c>
      <c r="AF4" s="2" t="s">
        <v>40</v>
      </c>
    </row>
    <row r="5" spans="2:32" s="9" customFormat="1" ht="57" x14ac:dyDescent="0.25">
      <c r="B5" s="10" t="s">
        <v>44</v>
      </c>
      <c r="C5" s="10" t="s">
        <v>33</v>
      </c>
      <c r="D5" s="10" t="s">
        <v>25</v>
      </c>
      <c r="E5" s="10" t="s">
        <v>26</v>
      </c>
      <c r="F5" s="10" t="s">
        <v>0</v>
      </c>
      <c r="G5" s="10" t="s">
        <v>1</v>
      </c>
      <c r="H5" s="10" t="s">
        <v>2</v>
      </c>
      <c r="I5" s="10" t="s">
        <v>27</v>
      </c>
      <c r="J5" s="10" t="s">
        <v>28</v>
      </c>
      <c r="K5" s="10" t="s">
        <v>29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5" t="s">
        <v>34</v>
      </c>
      <c r="R5" s="10" t="s">
        <v>35</v>
      </c>
      <c r="S5" s="10" t="s">
        <v>8</v>
      </c>
      <c r="T5" s="10" t="s">
        <v>18</v>
      </c>
      <c r="U5" s="10" t="s">
        <v>9</v>
      </c>
      <c r="V5" s="10" t="s">
        <v>10</v>
      </c>
      <c r="W5" s="10" t="s">
        <v>11</v>
      </c>
      <c r="X5" s="10" t="s">
        <v>12</v>
      </c>
      <c r="Y5" s="10" t="s">
        <v>13</v>
      </c>
      <c r="Z5" s="10" t="s">
        <v>14</v>
      </c>
      <c r="AA5" s="10" t="s">
        <v>15</v>
      </c>
      <c r="AD5" s="10" t="s">
        <v>27</v>
      </c>
      <c r="AE5" s="10" t="s">
        <v>27</v>
      </c>
      <c r="AF5" s="10" t="s">
        <v>27</v>
      </c>
    </row>
    <row r="6" spans="2:32" ht="14.25" customHeight="1" x14ac:dyDescent="0.2">
      <c r="B6" s="2" t="s">
        <v>45</v>
      </c>
      <c r="C6" s="8">
        <v>201701</v>
      </c>
      <c r="D6" s="27">
        <v>79110999</v>
      </c>
      <c r="E6" s="26" t="s">
        <v>31</v>
      </c>
      <c r="F6" s="23" t="s">
        <v>39</v>
      </c>
      <c r="G6" s="8" t="s">
        <v>16</v>
      </c>
      <c r="H6" s="25">
        <f>2300*1.21</f>
        <v>2783</v>
      </c>
      <c r="I6" s="25">
        <f>H6</f>
        <v>2783</v>
      </c>
      <c r="J6" s="25">
        <f t="shared" ref="J6" si="0">I6/1.21</f>
        <v>2300</v>
      </c>
      <c r="K6" s="25">
        <f t="shared" ref="K6:K7" si="1">I6-J6</f>
        <v>483</v>
      </c>
      <c r="L6" s="8" t="s">
        <v>40</v>
      </c>
      <c r="M6" s="8" t="s">
        <v>17</v>
      </c>
      <c r="N6" s="8">
        <v>3</v>
      </c>
      <c r="O6" s="8" t="s">
        <v>22</v>
      </c>
      <c r="P6" s="17">
        <v>43123</v>
      </c>
      <c r="Q6" s="24">
        <f t="shared" ref="Q6:Q7" si="2">YEAR(P6)</f>
        <v>2018</v>
      </c>
      <c r="R6" s="16">
        <f t="shared" ref="R6:R7" si="3">ROUNDUP(MONTH(P6)/3,0)</f>
        <v>1</v>
      </c>
      <c r="S6" s="17">
        <v>43122</v>
      </c>
      <c r="T6" s="8">
        <v>1</v>
      </c>
      <c r="U6" s="8" t="s">
        <v>19</v>
      </c>
      <c r="V6" s="8" t="s">
        <v>19</v>
      </c>
      <c r="W6" s="8" t="s">
        <v>19</v>
      </c>
      <c r="X6" s="8" t="s">
        <v>19</v>
      </c>
      <c r="Y6" s="8" t="s">
        <v>19</v>
      </c>
      <c r="Z6" s="8" t="s">
        <v>19</v>
      </c>
      <c r="AA6" s="20">
        <f>I6/$I$8</f>
        <v>0.21943683660865609</v>
      </c>
      <c r="AD6" s="3" t="str">
        <f>IF(L6="Adjudicación Directa",I6,"")</f>
        <v/>
      </c>
      <c r="AE6" s="3"/>
      <c r="AF6" s="3">
        <f t="shared" ref="AF6:AF7" si="4">IF(L6="Procedimiento con negociación",I6,"")</f>
        <v>2783</v>
      </c>
    </row>
    <row r="7" spans="2:32" ht="14.25" customHeight="1" x14ac:dyDescent="0.2">
      <c r="B7" s="2" t="s">
        <v>45</v>
      </c>
      <c r="C7" s="8">
        <v>201802</v>
      </c>
      <c r="D7" s="27">
        <v>72212730</v>
      </c>
      <c r="E7" s="26" t="s">
        <v>32</v>
      </c>
      <c r="F7" s="23" t="s">
        <v>41</v>
      </c>
      <c r="G7" s="8" t="s">
        <v>16</v>
      </c>
      <c r="H7" s="25">
        <f>5250*1.21+135*1.21+2500*1.21+272.5*1.21</f>
        <v>9870.5750000000007</v>
      </c>
      <c r="I7" s="25">
        <f>5250*1.21+28.89+135*1.21+2500*1.21+272.5*1.21</f>
        <v>9899.465000000002</v>
      </c>
      <c r="J7" s="25">
        <f>5250+28.89+135+2500+272.5</f>
        <v>8186.39</v>
      </c>
      <c r="K7" s="25">
        <f t="shared" si="1"/>
        <v>1713.0750000000016</v>
      </c>
      <c r="L7" s="8" t="s">
        <v>43</v>
      </c>
      <c r="M7" s="8" t="s">
        <v>17</v>
      </c>
      <c r="N7" s="8">
        <v>1</v>
      </c>
      <c r="O7" s="8" t="s">
        <v>38</v>
      </c>
      <c r="P7" s="17">
        <v>43129</v>
      </c>
      <c r="Q7" s="24">
        <f t="shared" si="2"/>
        <v>2018</v>
      </c>
      <c r="R7" s="16">
        <f t="shared" si="3"/>
        <v>1</v>
      </c>
      <c r="S7" s="17">
        <v>43129</v>
      </c>
      <c r="T7" s="8" t="s">
        <v>21</v>
      </c>
      <c r="U7" s="8" t="s">
        <v>19</v>
      </c>
      <c r="V7" s="8" t="s">
        <v>19</v>
      </c>
      <c r="W7" s="8" t="s">
        <v>19</v>
      </c>
      <c r="X7" s="8" t="s">
        <v>19</v>
      </c>
      <c r="Y7" s="8" t="s">
        <v>19</v>
      </c>
      <c r="Z7" s="8" t="s">
        <v>19</v>
      </c>
      <c r="AA7" s="20">
        <f>I7/$I$8</f>
        <v>0.78056316339134391</v>
      </c>
      <c r="AD7" s="3">
        <f t="shared" ref="AD7" si="5">IF(L7="Adjudicación Directa",I7,"")</f>
        <v>9899.465000000002</v>
      </c>
      <c r="AE7" s="3" t="str">
        <f t="shared" ref="AE7" si="6">IF(L7="Procedimiento abierto",I7,"")</f>
        <v/>
      </c>
      <c r="AF7" s="3" t="str">
        <f t="shared" si="4"/>
        <v/>
      </c>
    </row>
    <row r="8" spans="2:32" x14ac:dyDescent="0.2">
      <c r="H8" s="3" t="s">
        <v>20</v>
      </c>
      <c r="I8" s="6">
        <f>SUBTOTAL(9,I6:I7)</f>
        <v>12682.465000000002</v>
      </c>
      <c r="J8" s="7"/>
      <c r="O8" s="12"/>
      <c r="P8" s="5"/>
      <c r="R8" s="5"/>
      <c r="S8" s="18"/>
      <c r="Z8" s="8" t="s">
        <v>20</v>
      </c>
      <c r="AA8" s="22">
        <f>SUBTOTAL(9,AA6:AA7)</f>
        <v>1</v>
      </c>
      <c r="AD8" s="3">
        <f>SUBTOTAL(9,AD6:AD7)</f>
        <v>9899.465000000002</v>
      </c>
      <c r="AE8" s="3">
        <f>SUBTOTAL(9,AE6:AE7)</f>
        <v>0</v>
      </c>
      <c r="AF8" s="3">
        <f>SUBTOTAL(9,AF6:AF7)</f>
        <v>2783</v>
      </c>
    </row>
    <row r="9" spans="2:32" x14ac:dyDescent="0.2">
      <c r="H9" s="4"/>
      <c r="M9" s="9"/>
      <c r="P9" s="5"/>
      <c r="R9" s="5"/>
      <c r="S9" s="18"/>
    </row>
    <row r="10" spans="2:32" x14ac:dyDescent="0.2">
      <c r="H10" s="4"/>
      <c r="M10" s="9"/>
      <c r="P10" s="5"/>
      <c r="R10" s="5"/>
      <c r="S10" s="18"/>
      <c r="AD10" s="19"/>
    </row>
    <row r="11" spans="2:32" x14ac:dyDescent="0.2">
      <c r="F11" s="28" t="s">
        <v>48</v>
      </c>
      <c r="G11" s="28" t="s">
        <v>46</v>
      </c>
      <c r="H11" s="31" t="s">
        <v>47</v>
      </c>
      <c r="I11" s="31" t="s">
        <v>49</v>
      </c>
      <c r="M11" s="9"/>
      <c r="P11" s="5"/>
      <c r="R11" s="5"/>
      <c r="S11" s="18"/>
    </row>
    <row r="12" spans="2:32" x14ac:dyDescent="0.2">
      <c r="F12" s="2" t="s">
        <v>43</v>
      </c>
      <c r="G12" s="2">
        <f>SUBTOTAL(2,AD6:AD7)</f>
        <v>1</v>
      </c>
      <c r="H12" s="6">
        <f>AD8</f>
        <v>9899.465000000002</v>
      </c>
      <c r="I12" s="32">
        <f>H12/$H$16</f>
        <v>0.78056316339134391</v>
      </c>
      <c r="M12" s="9"/>
      <c r="P12" s="5"/>
      <c r="R12" s="5"/>
      <c r="S12" s="18"/>
    </row>
    <row r="13" spans="2:32" x14ac:dyDescent="0.2">
      <c r="F13" s="2" t="s">
        <v>36</v>
      </c>
      <c r="G13" s="2">
        <f>SUBTOTAL(2,AE6:AE7)</f>
        <v>0</v>
      </c>
      <c r="H13" s="6">
        <f>AE8</f>
        <v>0</v>
      </c>
      <c r="I13" s="32">
        <f t="shared" ref="I13:I16" si="7">H13/$H$16</f>
        <v>0</v>
      </c>
      <c r="M13" s="9"/>
      <c r="P13" s="5"/>
      <c r="R13" s="5"/>
      <c r="S13" s="18"/>
    </row>
    <row r="14" spans="2:32" x14ac:dyDescent="0.2">
      <c r="F14" s="2" t="s">
        <v>40</v>
      </c>
      <c r="G14" s="2">
        <f>SUBTOTAL(2,AF6:AF7)</f>
        <v>1</v>
      </c>
      <c r="H14" s="6">
        <f>AF8</f>
        <v>2783</v>
      </c>
      <c r="I14" s="32">
        <f t="shared" si="7"/>
        <v>0.21943683660865609</v>
      </c>
      <c r="M14" s="9"/>
      <c r="P14" s="5"/>
      <c r="R14" s="5"/>
      <c r="S14" s="18"/>
    </row>
    <row r="15" spans="2:32" x14ac:dyDescent="0.2">
      <c r="F15" s="2" t="s">
        <v>37</v>
      </c>
      <c r="G15" s="2">
        <v>0</v>
      </c>
      <c r="H15" s="3">
        <v>0</v>
      </c>
      <c r="I15" s="32">
        <f t="shared" si="7"/>
        <v>0</v>
      </c>
      <c r="M15" s="9"/>
      <c r="P15" s="5"/>
      <c r="R15" s="5"/>
      <c r="S15" s="18"/>
    </row>
    <row r="16" spans="2:32" x14ac:dyDescent="0.2">
      <c r="F16" s="33" t="s">
        <v>20</v>
      </c>
      <c r="G16" s="28">
        <f>SUM(G12:G15)</f>
        <v>2</v>
      </c>
      <c r="H16" s="34">
        <f t="shared" ref="H16" si="8">SUM(H12:H15)</f>
        <v>12682.465000000002</v>
      </c>
      <c r="I16" s="35">
        <f t="shared" si="7"/>
        <v>1</v>
      </c>
      <c r="M16" s="9"/>
      <c r="P16" s="5"/>
      <c r="R16" s="5"/>
      <c r="S16" s="18"/>
    </row>
    <row r="17" spans="6:19" x14ac:dyDescent="0.2">
      <c r="G17" s="1"/>
      <c r="H17" s="4"/>
      <c r="M17" s="9"/>
      <c r="P17" s="5"/>
      <c r="R17" s="5"/>
      <c r="S17" s="18"/>
    </row>
    <row r="18" spans="6:19" x14ac:dyDescent="0.2">
      <c r="F18" s="29"/>
      <c r="G18" s="1"/>
      <c r="M18" s="9"/>
      <c r="P18" s="5"/>
      <c r="R18" s="5"/>
      <c r="S18" s="18"/>
    </row>
    <row r="19" spans="6:19" x14ac:dyDescent="0.2">
      <c r="F19" s="29"/>
      <c r="G19" s="1"/>
      <c r="M19" s="9"/>
      <c r="P19" s="5"/>
      <c r="R19" s="5"/>
      <c r="S19" s="18"/>
    </row>
    <row r="20" spans="6:19" x14ac:dyDescent="0.2">
      <c r="F20" s="29"/>
      <c r="G20" s="1"/>
      <c r="M20" s="9"/>
      <c r="P20" s="5"/>
      <c r="R20" s="5"/>
      <c r="S20" s="18"/>
    </row>
    <row r="21" spans="6:19" x14ac:dyDescent="0.2">
      <c r="F21" s="29"/>
      <c r="G21" s="1"/>
      <c r="M21" s="9"/>
    </row>
    <row r="22" spans="6:19" x14ac:dyDescent="0.2">
      <c r="F22" s="30"/>
      <c r="M22" s="9"/>
    </row>
    <row r="23" spans="6:19" x14ac:dyDescent="0.2">
      <c r="F23" s="30"/>
      <c r="M23" s="9"/>
    </row>
    <row r="24" spans="6:19" x14ac:dyDescent="0.2">
      <c r="M24" s="9"/>
    </row>
    <row r="25" spans="6:19" x14ac:dyDescent="0.2">
      <c r="M25" s="9"/>
    </row>
    <row r="26" spans="6:19" x14ac:dyDescent="0.2">
      <c r="M26" s="9"/>
    </row>
    <row r="27" spans="6:19" x14ac:dyDescent="0.2">
      <c r="M27" s="9"/>
    </row>
    <row r="28" spans="6:19" x14ac:dyDescent="0.2">
      <c r="M28" s="9"/>
    </row>
    <row r="29" spans="6:19" x14ac:dyDescent="0.2">
      <c r="M29" s="9"/>
    </row>
    <row r="30" spans="6:19" x14ac:dyDescent="0.2">
      <c r="M30" s="9"/>
    </row>
    <row r="31" spans="6:19" x14ac:dyDescent="0.2">
      <c r="M31" s="9"/>
    </row>
    <row r="32" spans="6:19" x14ac:dyDescent="0.2">
      <c r="M32" s="9"/>
    </row>
    <row r="33" spans="13:13" x14ac:dyDescent="0.2">
      <c r="M33" s="9"/>
    </row>
    <row r="34" spans="13:13" x14ac:dyDescent="0.2">
      <c r="M34" s="9"/>
    </row>
    <row r="35" spans="13:13" x14ac:dyDescent="0.2">
      <c r="M35" s="9"/>
    </row>
    <row r="36" spans="13:13" x14ac:dyDescent="0.2">
      <c r="M36" s="9"/>
    </row>
    <row r="37" spans="13:13" x14ac:dyDescent="0.2">
      <c r="M37" s="9"/>
    </row>
    <row r="38" spans="13:13" x14ac:dyDescent="0.2">
      <c r="M38" s="9"/>
    </row>
    <row r="39" spans="13:13" x14ac:dyDescent="0.2">
      <c r="M39" s="9"/>
    </row>
    <row r="40" spans="13:13" x14ac:dyDescent="0.2">
      <c r="M40" s="9"/>
    </row>
    <row r="41" spans="13:13" x14ac:dyDescent="0.2">
      <c r="M41" s="9"/>
    </row>
    <row r="42" spans="13:13" x14ac:dyDescent="0.2">
      <c r="M42" s="9"/>
    </row>
    <row r="43" spans="13:13" x14ac:dyDescent="0.2">
      <c r="M43" s="9"/>
    </row>
    <row r="44" spans="13:13" x14ac:dyDescent="0.2">
      <c r="M44" s="9"/>
    </row>
    <row r="45" spans="13:13" x14ac:dyDescent="0.2">
      <c r="M45" s="9"/>
    </row>
    <row r="46" spans="13:13" x14ac:dyDescent="0.2">
      <c r="M46" s="9"/>
    </row>
    <row r="47" spans="13:13" x14ac:dyDescent="0.2">
      <c r="M47" s="9"/>
    </row>
    <row r="48" spans="13:13" x14ac:dyDescent="0.2">
      <c r="M48" s="9"/>
    </row>
    <row r="49" spans="13:13" x14ac:dyDescent="0.2">
      <c r="M49" s="9"/>
    </row>
    <row r="50" spans="13:13" x14ac:dyDescent="0.2">
      <c r="M50" s="9"/>
    </row>
    <row r="51" spans="13:13" x14ac:dyDescent="0.2">
      <c r="M51" s="9"/>
    </row>
    <row r="52" spans="13:13" x14ac:dyDescent="0.2">
      <c r="M52" s="9"/>
    </row>
    <row r="53" spans="13:13" x14ac:dyDescent="0.2">
      <c r="M53" s="9"/>
    </row>
    <row r="54" spans="13:13" x14ac:dyDescent="0.2">
      <c r="M54" s="9"/>
    </row>
  </sheetData>
  <autoFilter ref="C5:AA7" xr:uid="{9D3DAD83-5A3F-4466-85BB-C27F124ECCF9}">
    <sortState ref="C6:AA7">
      <sortCondition ref="P5:P7"/>
    </sortState>
  </autoFilter>
  <dataValidations disablePrompts="1" count="4">
    <dataValidation type="list" allowBlank="1" showInputMessage="1" showErrorMessage="1" sqref="L6" xr:uid="{C64EE2A8-4595-4213-A1B6-C8490DBB85A8}">
      <formula1>"Contrato menor,Procedimiento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6:B7" xr:uid="{C8CF3D25-827F-4384-A4A6-32B41CCF41C8}">
      <formula1>"Cerrado,Publicado en la Plataforma,Elaboración, Adjudicado"</formula1>
    </dataValidation>
    <dataValidation type="list" allowBlank="1" showInputMessage="1" showErrorMessage="1" sqref="G8:G10" xr:uid="{033474ED-A1EC-42F3-8B32-40914778C098}">
      <formula1>"OBRA, CONCESIÓN DE OBRAS,CONCESIÓN DE SERVICIOS,SUMINISTRO,SERVICIOS"</formula1>
    </dataValidation>
    <dataValidation type="list" allowBlank="1" showInputMessage="1" showErrorMessage="1" sqref="M8" xr:uid="{21233A31-968E-45E7-B195-CA6D627D43B1}">
      <formula1>"Perfil del contratante,Web/Ley de transparencia"</formula1>
    </dataValidation>
  </dataValidations>
  <pageMargins left="0.7" right="0.7" top="0.75" bottom="0.75" header="0.3" footer="0.3"/>
  <pageSetup paperSize="9"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F12B-ED74-4989-8121-94E34A0A18E9}">
  <dimension ref="B2:AA18"/>
  <sheetViews>
    <sheetView zoomScale="70" zoomScaleNormal="70" workbookViewId="0">
      <selection sqref="A1:XFD1048576"/>
    </sheetView>
  </sheetViews>
  <sheetFormatPr baseColWidth="10" defaultColWidth="19.7109375" defaultRowHeight="14.25" x14ac:dyDescent="0.2"/>
  <cols>
    <col min="1" max="2" width="19.7109375" style="1"/>
    <col min="3" max="3" width="12.140625" style="1" bestFit="1" customWidth="1"/>
    <col min="4" max="4" width="17.5703125" style="1" customWidth="1"/>
    <col min="5" max="5" width="63" style="1" customWidth="1"/>
    <col min="6" max="6" width="75.7109375" style="1" bestFit="1" customWidth="1"/>
    <col min="7" max="7" width="19.7109375" style="9"/>
    <col min="8" max="8" width="19.7109375" style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9"/>
    <col min="15" max="15" width="49.42578125" style="9" bestFit="1" customWidth="1"/>
    <col min="16" max="16" width="26.42578125" style="1" bestFit="1" customWidth="1"/>
    <col min="17" max="17" width="24.85546875" style="14" bestFit="1" customWidth="1"/>
    <col min="18" max="18" width="24.85546875" style="1" bestFit="1" customWidth="1"/>
    <col min="19" max="19" width="21.7109375" style="9" bestFit="1" customWidth="1"/>
    <col min="20" max="20" width="19.28515625" style="11" bestFit="1" customWidth="1"/>
    <col min="21" max="21" width="24.140625" style="9" bestFit="1" customWidth="1"/>
    <col min="22" max="22" width="16.42578125" style="9" customWidth="1"/>
    <col min="23" max="23" width="24.42578125" style="9" bestFit="1" customWidth="1"/>
    <col min="24" max="24" width="28.5703125" style="9" customWidth="1"/>
    <col min="25" max="25" width="24.140625" style="9" bestFit="1" customWidth="1"/>
    <col min="26" max="26" width="30.85546875" style="9" customWidth="1"/>
    <col min="27" max="27" width="18" style="11" bestFit="1" customWidth="1"/>
    <col min="28" max="29" width="19.7109375" style="1"/>
    <col min="30" max="30" width="21.28515625" style="1" bestFit="1" customWidth="1"/>
    <col min="31" max="31" width="23.28515625" style="1" customWidth="1"/>
    <col min="32" max="32" width="32" style="1" customWidth="1"/>
    <col min="33" max="16384" width="19.7109375" style="1"/>
  </cols>
  <sheetData>
    <row r="2" spans="2:13" ht="24.75" x14ac:dyDescent="0.3">
      <c r="B2" s="21" t="s">
        <v>50</v>
      </c>
      <c r="E2" s="21" t="s">
        <v>42</v>
      </c>
      <c r="F2" s="13"/>
      <c r="G2" s="13" t="s">
        <v>52</v>
      </c>
      <c r="H2" s="13"/>
      <c r="I2" s="13"/>
      <c r="J2" s="13"/>
      <c r="K2" s="13"/>
      <c r="L2" s="13"/>
    </row>
    <row r="3" spans="2:13" ht="14.25" customHeight="1" x14ac:dyDescent="0.3">
      <c r="E3" s="13"/>
      <c r="F3" s="13"/>
      <c r="G3" s="13"/>
      <c r="H3" s="13"/>
      <c r="I3" s="13"/>
      <c r="J3" s="13"/>
      <c r="K3" s="13"/>
      <c r="L3" s="13"/>
    </row>
    <row r="4" spans="2:13" x14ac:dyDescent="0.2">
      <c r="M4" s="9"/>
    </row>
    <row r="5" spans="2:13" ht="22.5" x14ac:dyDescent="0.3">
      <c r="D5" s="36" t="s">
        <v>53</v>
      </c>
      <c r="M5" s="9"/>
    </row>
    <row r="6" spans="2:13" x14ac:dyDescent="0.2">
      <c r="M6" s="9"/>
    </row>
    <row r="7" spans="2:13" x14ac:dyDescent="0.2">
      <c r="M7" s="9"/>
    </row>
    <row r="8" spans="2:13" x14ac:dyDescent="0.2">
      <c r="M8" s="9"/>
    </row>
    <row r="9" spans="2:13" x14ac:dyDescent="0.2">
      <c r="M9" s="9"/>
    </row>
    <row r="10" spans="2:13" x14ac:dyDescent="0.2">
      <c r="M10" s="9"/>
    </row>
    <row r="11" spans="2:13" x14ac:dyDescent="0.2">
      <c r="M11" s="9"/>
    </row>
    <row r="12" spans="2:13" x14ac:dyDescent="0.2">
      <c r="M12" s="9"/>
    </row>
    <row r="13" spans="2:13" x14ac:dyDescent="0.2">
      <c r="M13" s="9"/>
    </row>
    <row r="14" spans="2:13" x14ac:dyDescent="0.2">
      <c r="M14" s="9"/>
    </row>
    <row r="15" spans="2:13" x14ac:dyDescent="0.2">
      <c r="M15" s="9"/>
    </row>
    <row r="16" spans="2:13" x14ac:dyDescent="0.2">
      <c r="M16" s="9"/>
    </row>
    <row r="17" spans="13:13" x14ac:dyDescent="0.2">
      <c r="M17" s="9"/>
    </row>
    <row r="18" spans="13:13" x14ac:dyDescent="0.2">
      <c r="M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D8EDE-3E56-47FF-B10D-6662E2BF94C0}">
  <dimension ref="B2:AF53"/>
  <sheetViews>
    <sheetView workbookViewId="0">
      <selection activeCell="AD1" sqref="AD1:AF1048576"/>
    </sheetView>
  </sheetViews>
  <sheetFormatPr baseColWidth="10" defaultColWidth="19.7109375" defaultRowHeight="14.25" x14ac:dyDescent="0.2"/>
  <cols>
    <col min="1" max="2" width="19.7109375" style="1"/>
    <col min="3" max="3" width="12.140625" style="1" bestFit="1" customWidth="1"/>
    <col min="4" max="4" width="17.5703125" style="1" customWidth="1"/>
    <col min="5" max="5" width="63" style="1" customWidth="1"/>
    <col min="6" max="6" width="75.7109375" style="1" bestFit="1" customWidth="1"/>
    <col min="7" max="7" width="19.7109375" style="9"/>
    <col min="8" max="8" width="19.7109375" style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9"/>
    <col min="15" max="15" width="49.42578125" style="9" bestFit="1" customWidth="1"/>
    <col min="16" max="16" width="26.42578125" style="1" bestFit="1" customWidth="1"/>
    <col min="17" max="17" width="24.85546875" style="14" bestFit="1" customWidth="1"/>
    <col min="18" max="18" width="24.85546875" style="1" bestFit="1" customWidth="1"/>
    <col min="19" max="19" width="21.7109375" style="9" bestFit="1" customWidth="1"/>
    <col min="20" max="20" width="19.28515625" style="11" bestFit="1" customWidth="1"/>
    <col min="21" max="21" width="24.140625" style="9" bestFit="1" customWidth="1"/>
    <col min="22" max="22" width="16.42578125" style="9" customWidth="1"/>
    <col min="23" max="23" width="24.42578125" style="9" bestFit="1" customWidth="1"/>
    <col min="24" max="24" width="28.5703125" style="9" customWidth="1"/>
    <col min="25" max="25" width="24.140625" style="9" bestFit="1" customWidth="1"/>
    <col min="26" max="26" width="30.85546875" style="9" customWidth="1"/>
    <col min="27" max="27" width="18" style="11" bestFit="1" customWidth="1"/>
    <col min="28" max="29" width="19.7109375" style="1"/>
    <col min="30" max="30" width="21.28515625" style="1" hidden="1" customWidth="1"/>
    <col min="31" max="31" width="23.28515625" style="1" hidden="1" customWidth="1"/>
    <col min="32" max="32" width="32" style="1" hidden="1" customWidth="1"/>
    <col min="33" max="16384" width="19.7109375" style="1"/>
  </cols>
  <sheetData>
    <row r="2" spans="2:32" ht="24.75" x14ac:dyDescent="0.3">
      <c r="B2" s="21" t="s">
        <v>50</v>
      </c>
      <c r="E2" s="21" t="s">
        <v>42</v>
      </c>
      <c r="F2" s="13"/>
      <c r="G2" s="13" t="s">
        <v>55</v>
      </c>
      <c r="H2" s="13"/>
      <c r="I2" s="13"/>
      <c r="J2" s="13"/>
      <c r="K2" s="13"/>
      <c r="L2" s="13"/>
    </row>
    <row r="3" spans="2:32" ht="14.25" customHeight="1" x14ac:dyDescent="0.3">
      <c r="E3" s="13"/>
      <c r="F3" s="13"/>
      <c r="G3" s="13"/>
      <c r="H3" s="13"/>
      <c r="I3" s="13"/>
      <c r="J3" s="13"/>
      <c r="K3" s="13"/>
      <c r="L3" s="13"/>
    </row>
    <row r="4" spans="2:32" x14ac:dyDescent="0.2">
      <c r="AD4" s="2" t="s">
        <v>43</v>
      </c>
      <c r="AE4" s="2" t="s">
        <v>36</v>
      </c>
      <c r="AF4" s="2" t="s">
        <v>40</v>
      </c>
    </row>
    <row r="5" spans="2:32" s="9" customFormat="1" ht="57" x14ac:dyDescent="0.25">
      <c r="B5" s="10" t="s">
        <v>44</v>
      </c>
      <c r="C5" s="10" t="s">
        <v>33</v>
      </c>
      <c r="D5" s="10" t="s">
        <v>25</v>
      </c>
      <c r="E5" s="10" t="s">
        <v>26</v>
      </c>
      <c r="F5" s="10" t="s">
        <v>0</v>
      </c>
      <c r="G5" s="10" t="s">
        <v>1</v>
      </c>
      <c r="H5" s="10" t="s">
        <v>2</v>
      </c>
      <c r="I5" s="10" t="s">
        <v>27</v>
      </c>
      <c r="J5" s="10" t="s">
        <v>28</v>
      </c>
      <c r="K5" s="10" t="s">
        <v>29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5" t="s">
        <v>34</v>
      </c>
      <c r="R5" s="10" t="s">
        <v>35</v>
      </c>
      <c r="S5" s="10" t="s">
        <v>8</v>
      </c>
      <c r="T5" s="10" t="s">
        <v>18</v>
      </c>
      <c r="U5" s="10" t="s">
        <v>9</v>
      </c>
      <c r="V5" s="10" t="s">
        <v>10</v>
      </c>
      <c r="W5" s="10" t="s">
        <v>11</v>
      </c>
      <c r="X5" s="10" t="s">
        <v>12</v>
      </c>
      <c r="Y5" s="10" t="s">
        <v>13</v>
      </c>
      <c r="Z5" s="10" t="s">
        <v>14</v>
      </c>
      <c r="AA5" s="10" t="s">
        <v>15</v>
      </c>
      <c r="AD5" s="10" t="s">
        <v>27</v>
      </c>
      <c r="AE5" s="10" t="s">
        <v>27</v>
      </c>
      <c r="AF5" s="10" t="s">
        <v>27</v>
      </c>
    </row>
    <row r="6" spans="2:32" ht="14.25" customHeight="1" x14ac:dyDescent="0.2">
      <c r="B6" s="2" t="s">
        <v>45</v>
      </c>
      <c r="C6" s="8">
        <v>201801</v>
      </c>
      <c r="D6" s="27">
        <v>72212224</v>
      </c>
      <c r="E6" s="26" t="s">
        <v>30</v>
      </c>
      <c r="F6" s="23" t="s">
        <v>23</v>
      </c>
      <c r="G6" s="8" t="s">
        <v>16</v>
      </c>
      <c r="H6" s="25">
        <f>1800*1.21</f>
        <v>2178</v>
      </c>
      <c r="I6" s="25">
        <f>2100*1.21</f>
        <v>2541</v>
      </c>
      <c r="J6" s="25">
        <f>I6/1.21</f>
        <v>2100</v>
      </c>
      <c r="K6" s="25">
        <f t="shared" ref="K6" si="0">I6-J6</f>
        <v>441</v>
      </c>
      <c r="L6" s="8" t="s">
        <v>43</v>
      </c>
      <c r="M6" s="8" t="s">
        <v>17</v>
      </c>
      <c r="N6" s="8">
        <v>1</v>
      </c>
      <c r="O6" s="8" t="s">
        <v>24</v>
      </c>
      <c r="P6" s="17">
        <v>43292</v>
      </c>
      <c r="Q6" s="24">
        <f t="shared" ref="Q6" si="1">YEAR(P6)</f>
        <v>2018</v>
      </c>
      <c r="R6" s="16">
        <f t="shared" ref="R6" si="2">ROUNDUP(MONTH(P6)/3,0)</f>
        <v>3</v>
      </c>
      <c r="S6" s="17">
        <v>43202</v>
      </c>
      <c r="T6" s="8">
        <v>1.5</v>
      </c>
      <c r="U6" s="8" t="s">
        <v>19</v>
      </c>
      <c r="V6" s="8" t="s">
        <v>19</v>
      </c>
      <c r="W6" s="8" t="s">
        <v>19</v>
      </c>
      <c r="X6" s="8" t="s">
        <v>19</v>
      </c>
      <c r="Y6" s="8" t="s">
        <v>19</v>
      </c>
      <c r="Z6" s="8" t="s">
        <v>19</v>
      </c>
      <c r="AA6" s="20">
        <f>I6/$I$7</f>
        <v>1</v>
      </c>
      <c r="AD6" s="3">
        <f t="shared" ref="AD6" si="3">IF(L6="Adjudicación Directa",I6,"")</f>
        <v>2541</v>
      </c>
      <c r="AE6" s="3" t="str">
        <f t="shared" ref="AE6" si="4">IF(L6="Procedimiento abierto",I6,"")</f>
        <v/>
      </c>
      <c r="AF6" s="3" t="str">
        <f t="shared" ref="AF6" si="5">IF(L6="Procedimiento con negociación",I6,"")</f>
        <v/>
      </c>
    </row>
    <row r="7" spans="2:32" x14ac:dyDescent="0.2">
      <c r="H7" s="3" t="s">
        <v>20</v>
      </c>
      <c r="I7" s="6">
        <f>SUM(I6)</f>
        <v>2541</v>
      </c>
      <c r="J7" s="7"/>
      <c r="O7" s="12"/>
      <c r="P7" s="5"/>
      <c r="R7" s="5"/>
      <c r="S7" s="18"/>
      <c r="Z7" s="8" t="s">
        <v>20</v>
      </c>
      <c r="AA7" s="20">
        <f>SUM(AA6)</f>
        <v>1</v>
      </c>
      <c r="AD7" s="3">
        <f>SUM(AD6)</f>
        <v>2541</v>
      </c>
      <c r="AE7" s="3">
        <f t="shared" ref="AE7:AF7" si="6">SUM(AE6)</f>
        <v>0</v>
      </c>
      <c r="AF7" s="3">
        <f t="shared" si="6"/>
        <v>0</v>
      </c>
    </row>
    <row r="8" spans="2:32" x14ac:dyDescent="0.2">
      <c r="H8" s="4"/>
      <c r="M8" s="9"/>
      <c r="P8" s="5"/>
      <c r="R8" s="5"/>
      <c r="S8" s="18"/>
    </row>
    <row r="9" spans="2:32" x14ac:dyDescent="0.2">
      <c r="H9" s="4"/>
      <c r="M9" s="9"/>
      <c r="P9" s="5"/>
      <c r="R9" s="5"/>
      <c r="S9" s="18"/>
      <c r="AD9" s="19"/>
    </row>
    <row r="10" spans="2:32" x14ac:dyDescent="0.2">
      <c r="F10" s="28" t="s">
        <v>48</v>
      </c>
      <c r="G10" s="28" t="s">
        <v>46</v>
      </c>
      <c r="H10" s="31" t="s">
        <v>47</v>
      </c>
      <c r="I10" s="31" t="s">
        <v>49</v>
      </c>
      <c r="M10" s="9"/>
      <c r="P10" s="5"/>
      <c r="R10" s="5"/>
      <c r="S10" s="18"/>
    </row>
    <row r="11" spans="2:32" x14ac:dyDescent="0.2">
      <c r="F11" s="2" t="s">
        <v>43</v>
      </c>
      <c r="G11" s="2">
        <f>SUBTOTAL(2,AD6)</f>
        <v>1</v>
      </c>
      <c r="H11" s="6">
        <f>AD7</f>
        <v>2541</v>
      </c>
      <c r="I11" s="32">
        <f>H11/$H$15</f>
        <v>1</v>
      </c>
      <c r="M11" s="9"/>
      <c r="P11" s="5"/>
      <c r="R11" s="5"/>
      <c r="S11" s="18"/>
    </row>
    <row r="12" spans="2:32" x14ac:dyDescent="0.2">
      <c r="F12" s="2" t="s">
        <v>36</v>
      </c>
      <c r="G12" s="2">
        <f>SUBTOTAL(2,AE6)</f>
        <v>0</v>
      </c>
      <c r="H12" s="6">
        <f>AE7</f>
        <v>0</v>
      </c>
      <c r="I12" s="32">
        <f t="shared" ref="I12:I15" si="7">H12/$H$15</f>
        <v>0</v>
      </c>
      <c r="M12" s="9"/>
      <c r="P12" s="5"/>
      <c r="R12" s="5"/>
      <c r="S12" s="18"/>
    </row>
    <row r="13" spans="2:32" x14ac:dyDescent="0.2">
      <c r="F13" s="2" t="s">
        <v>40</v>
      </c>
      <c r="G13" s="2">
        <f>SUBTOTAL(2,AF6)</f>
        <v>0</v>
      </c>
      <c r="H13" s="6">
        <f>AF7</f>
        <v>0</v>
      </c>
      <c r="I13" s="32">
        <f t="shared" si="7"/>
        <v>0</v>
      </c>
      <c r="M13" s="9"/>
      <c r="P13" s="5"/>
      <c r="R13" s="5"/>
      <c r="S13" s="18"/>
    </row>
    <row r="14" spans="2:32" x14ac:dyDescent="0.2">
      <c r="F14" s="2" t="s">
        <v>37</v>
      </c>
      <c r="G14" s="2">
        <f t="shared" ref="G12:G14" si="8">SUBTOTAL(2,AD9)</f>
        <v>0</v>
      </c>
      <c r="H14" s="3">
        <v>0</v>
      </c>
      <c r="I14" s="32">
        <f t="shared" si="7"/>
        <v>0</v>
      </c>
      <c r="M14" s="9"/>
      <c r="P14" s="5"/>
      <c r="R14" s="5"/>
      <c r="S14" s="18"/>
    </row>
    <row r="15" spans="2:32" x14ac:dyDescent="0.2">
      <c r="F15" s="33" t="s">
        <v>20</v>
      </c>
      <c r="G15" s="28">
        <f>SUM(G11:G14)</f>
        <v>1</v>
      </c>
      <c r="H15" s="34">
        <f t="shared" ref="H15" si="9">SUM(H11:H14)</f>
        <v>2541</v>
      </c>
      <c r="I15" s="35">
        <f t="shared" si="7"/>
        <v>1</v>
      </c>
      <c r="M15" s="9"/>
      <c r="P15" s="5"/>
      <c r="R15" s="5"/>
      <c r="S15" s="18"/>
    </row>
    <row r="16" spans="2:32" x14ac:dyDescent="0.2">
      <c r="G16" s="1"/>
      <c r="H16" s="4"/>
      <c r="M16" s="9"/>
      <c r="P16" s="5"/>
      <c r="R16" s="5"/>
      <c r="S16" s="18"/>
    </row>
    <row r="17" spans="6:19" x14ac:dyDescent="0.2">
      <c r="F17" s="29"/>
      <c r="G17" s="1"/>
      <c r="M17" s="9"/>
      <c r="P17" s="5"/>
      <c r="R17" s="5"/>
      <c r="S17" s="18"/>
    </row>
    <row r="18" spans="6:19" x14ac:dyDescent="0.2">
      <c r="F18" s="29"/>
      <c r="G18" s="1"/>
      <c r="M18" s="9"/>
      <c r="P18" s="5"/>
      <c r="R18" s="5"/>
      <c r="S18" s="18"/>
    </row>
    <row r="19" spans="6:19" x14ac:dyDescent="0.2">
      <c r="F19" s="29"/>
      <c r="G19" s="1"/>
      <c r="M19" s="9"/>
      <c r="P19" s="5"/>
      <c r="R19" s="5"/>
      <c r="S19" s="18"/>
    </row>
    <row r="20" spans="6:19" x14ac:dyDescent="0.2">
      <c r="F20" s="29"/>
      <c r="G20" s="1"/>
      <c r="M20" s="9"/>
    </row>
    <row r="21" spans="6:19" x14ac:dyDescent="0.2">
      <c r="F21" s="30"/>
      <c r="M21" s="9"/>
    </row>
    <row r="22" spans="6:19" x14ac:dyDescent="0.2">
      <c r="F22" s="30"/>
      <c r="M22" s="9"/>
    </row>
    <row r="23" spans="6:19" x14ac:dyDescent="0.2">
      <c r="M23" s="9"/>
    </row>
    <row r="24" spans="6:19" x14ac:dyDescent="0.2">
      <c r="M24" s="9"/>
    </row>
    <row r="25" spans="6:19" x14ac:dyDescent="0.2">
      <c r="M25" s="9"/>
    </row>
    <row r="26" spans="6:19" x14ac:dyDescent="0.2">
      <c r="M26" s="9"/>
    </row>
    <row r="27" spans="6:19" x14ac:dyDescent="0.2">
      <c r="M27" s="9"/>
    </row>
    <row r="28" spans="6:19" x14ac:dyDescent="0.2">
      <c r="M28" s="9"/>
    </row>
    <row r="29" spans="6:19" x14ac:dyDescent="0.2">
      <c r="M29" s="9"/>
    </row>
    <row r="30" spans="6:19" x14ac:dyDescent="0.2">
      <c r="M30" s="9"/>
    </row>
    <row r="31" spans="6:19" x14ac:dyDescent="0.2">
      <c r="M31" s="9"/>
    </row>
    <row r="32" spans="6:19" x14ac:dyDescent="0.2">
      <c r="M32" s="9"/>
    </row>
    <row r="33" spans="13:13" x14ac:dyDescent="0.2">
      <c r="M33" s="9"/>
    </row>
    <row r="34" spans="13:13" x14ac:dyDescent="0.2">
      <c r="M34" s="9"/>
    </row>
    <row r="35" spans="13:13" x14ac:dyDescent="0.2">
      <c r="M35" s="9"/>
    </row>
    <row r="36" spans="13:13" x14ac:dyDescent="0.2">
      <c r="M36" s="9"/>
    </row>
    <row r="37" spans="13:13" x14ac:dyDescent="0.2">
      <c r="M37" s="9"/>
    </row>
    <row r="38" spans="13:13" x14ac:dyDescent="0.2">
      <c r="M38" s="9"/>
    </row>
    <row r="39" spans="13:13" x14ac:dyDescent="0.2">
      <c r="M39" s="9"/>
    </row>
    <row r="40" spans="13:13" x14ac:dyDescent="0.2">
      <c r="M40" s="9"/>
    </row>
    <row r="41" spans="13:13" x14ac:dyDescent="0.2">
      <c r="M41" s="9"/>
    </row>
    <row r="42" spans="13:13" x14ac:dyDescent="0.2">
      <c r="M42" s="9"/>
    </row>
    <row r="43" spans="13:13" x14ac:dyDescent="0.2">
      <c r="M43" s="9"/>
    </row>
    <row r="44" spans="13:13" x14ac:dyDescent="0.2">
      <c r="M44" s="9"/>
    </row>
    <row r="45" spans="13:13" x14ac:dyDescent="0.2">
      <c r="M45" s="9"/>
    </row>
    <row r="46" spans="13:13" x14ac:dyDescent="0.2">
      <c r="M46" s="9"/>
    </row>
    <row r="47" spans="13:13" x14ac:dyDescent="0.2">
      <c r="M47" s="9"/>
    </row>
    <row r="48" spans="13:13" x14ac:dyDescent="0.2">
      <c r="M48" s="9"/>
    </row>
    <row r="49" spans="13:13" x14ac:dyDescent="0.2">
      <c r="M49" s="9"/>
    </row>
    <row r="50" spans="13:13" x14ac:dyDescent="0.2">
      <c r="M50" s="9"/>
    </row>
    <row r="51" spans="13:13" x14ac:dyDescent="0.2">
      <c r="M51" s="9"/>
    </row>
    <row r="52" spans="13:13" x14ac:dyDescent="0.2">
      <c r="M52" s="9"/>
    </row>
    <row r="53" spans="13:13" x14ac:dyDescent="0.2">
      <c r="M53" s="9"/>
    </row>
  </sheetData>
  <dataValidations count="3">
    <dataValidation type="list" allowBlank="1" showInputMessage="1" showErrorMessage="1" sqref="M6:M7" xr:uid="{18D4D8C4-A6A7-4667-9C36-B28D123A133B}">
      <formula1>"Perfil del contratante,Web/Ley de transparencia"</formula1>
    </dataValidation>
    <dataValidation type="list" allowBlank="1" showInputMessage="1" showErrorMessage="1" sqref="G6:G9" xr:uid="{252FB6D0-18B1-4B10-B705-E3E4ECCF02D9}">
      <formula1>"OBRA, CONCESIÓN DE OBRAS,CONCESIÓN DE SERVICIOS,SUMINISTRO,SERVICIOS"</formula1>
    </dataValidation>
    <dataValidation type="list" allowBlank="1" showInputMessage="1" showErrorMessage="1" sqref="B6" xr:uid="{F23ADDAB-B370-498B-94F8-9D796AE57798}">
      <formula1>"Cerrado,Publicado en la Plataforma,Elaboración, Adjudicado"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0A23-A027-44C7-85D2-FC1BEB54183B}">
  <dimension ref="B2:AA18"/>
  <sheetViews>
    <sheetView tabSelected="1" workbookViewId="0">
      <selection activeCell="G12" sqref="G12"/>
    </sheetView>
  </sheetViews>
  <sheetFormatPr baseColWidth="10" defaultColWidth="19.7109375" defaultRowHeight="14.25" x14ac:dyDescent="0.2"/>
  <cols>
    <col min="1" max="2" width="19.7109375" style="1"/>
    <col min="3" max="3" width="12.140625" style="1" bestFit="1" customWidth="1"/>
    <col min="4" max="4" width="17.5703125" style="1" customWidth="1"/>
    <col min="5" max="5" width="63" style="1" customWidth="1"/>
    <col min="6" max="6" width="75.7109375" style="1" bestFit="1" customWidth="1"/>
    <col min="7" max="7" width="19.7109375" style="9"/>
    <col min="8" max="8" width="19.7109375" style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9"/>
    <col min="15" max="15" width="49.42578125" style="9" bestFit="1" customWidth="1"/>
    <col min="16" max="16" width="26.42578125" style="1" bestFit="1" customWidth="1"/>
    <col min="17" max="17" width="24.85546875" style="14" bestFit="1" customWidth="1"/>
    <col min="18" max="18" width="24.85546875" style="1" bestFit="1" customWidth="1"/>
    <col min="19" max="19" width="21.7109375" style="9" bestFit="1" customWidth="1"/>
    <col min="20" max="20" width="19.28515625" style="11" bestFit="1" customWidth="1"/>
    <col min="21" max="21" width="24.140625" style="9" bestFit="1" customWidth="1"/>
    <col min="22" max="22" width="16.42578125" style="9" customWidth="1"/>
    <col min="23" max="23" width="24.42578125" style="9" bestFit="1" customWidth="1"/>
    <col min="24" max="24" width="28.5703125" style="9" customWidth="1"/>
    <col min="25" max="25" width="24.140625" style="9" bestFit="1" customWidth="1"/>
    <col min="26" max="26" width="30.85546875" style="9" customWidth="1"/>
    <col min="27" max="27" width="18" style="11" bestFit="1" customWidth="1"/>
    <col min="28" max="29" width="19.7109375" style="1"/>
    <col min="30" max="30" width="21.28515625" style="1" bestFit="1" customWidth="1"/>
    <col min="31" max="31" width="23.28515625" style="1" customWidth="1"/>
    <col min="32" max="32" width="32" style="1" customWidth="1"/>
    <col min="33" max="16384" width="19.7109375" style="1"/>
  </cols>
  <sheetData>
    <row r="2" spans="2:13" ht="24.75" x14ac:dyDescent="0.3">
      <c r="B2" s="21" t="s">
        <v>50</v>
      </c>
      <c r="E2" s="21" t="s">
        <v>42</v>
      </c>
      <c r="F2" s="13"/>
      <c r="G2" s="13" t="s">
        <v>54</v>
      </c>
      <c r="H2" s="13"/>
      <c r="I2" s="13"/>
      <c r="J2" s="13"/>
      <c r="K2" s="13"/>
      <c r="L2" s="13"/>
    </row>
    <row r="3" spans="2:13" ht="14.25" customHeight="1" x14ac:dyDescent="0.3">
      <c r="E3" s="13"/>
      <c r="F3" s="13"/>
      <c r="G3" s="13"/>
      <c r="H3" s="13"/>
      <c r="I3" s="13"/>
      <c r="J3" s="13"/>
      <c r="K3" s="13"/>
      <c r="L3" s="13"/>
    </row>
    <row r="4" spans="2:13" x14ac:dyDescent="0.2">
      <c r="M4" s="9"/>
    </row>
    <row r="5" spans="2:13" ht="22.5" x14ac:dyDescent="0.3">
      <c r="D5" s="36" t="s">
        <v>53</v>
      </c>
      <c r="M5" s="9"/>
    </row>
    <row r="6" spans="2:13" x14ac:dyDescent="0.2">
      <c r="M6" s="9"/>
    </row>
    <row r="7" spans="2:13" x14ac:dyDescent="0.2">
      <c r="M7" s="9"/>
    </row>
    <row r="8" spans="2:13" x14ac:dyDescent="0.2">
      <c r="M8" s="9"/>
    </row>
    <row r="9" spans="2:13" x14ac:dyDescent="0.2">
      <c r="M9" s="9"/>
    </row>
    <row r="10" spans="2:13" x14ac:dyDescent="0.2">
      <c r="M10" s="9"/>
    </row>
    <row r="11" spans="2:13" x14ac:dyDescent="0.2">
      <c r="M11" s="9"/>
    </row>
    <row r="12" spans="2:13" x14ac:dyDescent="0.2">
      <c r="M12" s="9"/>
    </row>
    <row r="13" spans="2:13" x14ac:dyDescent="0.2">
      <c r="M13" s="9"/>
    </row>
    <row r="14" spans="2:13" x14ac:dyDescent="0.2">
      <c r="M14" s="9"/>
    </row>
    <row r="15" spans="2:13" x14ac:dyDescent="0.2">
      <c r="M15" s="9"/>
    </row>
    <row r="16" spans="2:13" x14ac:dyDescent="0.2">
      <c r="M16" s="9"/>
    </row>
    <row r="17" spans="13:13" x14ac:dyDescent="0.2">
      <c r="M17" s="9"/>
    </row>
    <row r="18" spans="13:13" x14ac:dyDescent="0.2">
      <c r="M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2018_1T</vt:lpstr>
      <vt:lpstr>2018_2T</vt:lpstr>
      <vt:lpstr>2018_3T</vt:lpstr>
      <vt:lpstr>2018_4T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2019-06-21T09:56:02Z</cp:lastPrinted>
  <dcterms:created xsi:type="dcterms:W3CDTF">2018-12-17T10:42:42Z</dcterms:created>
  <dcterms:modified xsi:type="dcterms:W3CDTF">2019-06-21T10:07:46Z</dcterms:modified>
</cp:coreProperties>
</file>